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tabRatio="424" activeTab="0"/>
  </bookViews>
  <sheets>
    <sheet name="ヘリウム回収ユニット選定" sheetId="1" r:id="rId1"/>
    <sheet name="シート2測定時間" sheetId="2" r:id="rId2"/>
  </sheets>
  <definedNames>
    <definedName name="_xlnm.Print_Area" localSheetId="1">'シート2測定時間'!$A$1:$K$41</definedName>
  </definedNames>
  <calcPr fullCalcOnLoad="1"/>
</workbook>
</file>

<file path=xl/sharedStrings.xml><?xml version="1.0" encoding="utf-8"?>
<sst xmlns="http://schemas.openxmlformats.org/spreadsheetml/2006/main" count="117" uniqueCount="102">
  <si>
    <t>trigger leak rate is</t>
  </si>
  <si>
    <t>mbar l/s</t>
  </si>
  <si>
    <t>A l/s</t>
  </si>
  <si>
    <t>l/s</t>
  </si>
  <si>
    <t>A/mbar</t>
  </si>
  <si>
    <t>plus</t>
  </si>
  <si>
    <t>sec accumulation time needed for +-3%</t>
  </si>
  <si>
    <t>free chamber volume is</t>
  </si>
  <si>
    <t>seconds GROSS</t>
  </si>
  <si>
    <t>seconds FINE minimum</t>
  </si>
  <si>
    <t>seconds FINE late</t>
  </si>
  <si>
    <t>total</t>
  </si>
  <si>
    <t>seconds FINE</t>
  </si>
  <si>
    <t>sec accumulation time needed for +-6%</t>
  </si>
  <si>
    <t>sccm</t>
  </si>
  <si>
    <t>Pa m³/s</t>
  </si>
  <si>
    <t>cc</t>
  </si>
  <si>
    <r>
      <t>Helium used</t>
    </r>
    <r>
      <rPr>
        <b/>
        <i/>
        <sz val="10"/>
        <rFont val="ＭＳ Ｐゴシック"/>
        <family val="3"/>
      </rPr>
      <t>（ヘリウム濃度）</t>
    </r>
  </si>
  <si>
    <t>（漏れ規格）</t>
  </si>
  <si>
    <r>
      <t>(</t>
    </r>
    <r>
      <rPr>
        <sz val="10"/>
        <rFont val="ＭＳ Ｐゴシック"/>
        <family val="3"/>
      </rPr>
      <t>チャンバー内残容積）</t>
    </r>
  </si>
  <si>
    <t>色部を入力してください。</t>
  </si>
  <si>
    <t>絶対圧に変換</t>
  </si>
  <si>
    <t>←入れた分</t>
  </si>
  <si>
    <t>回収タンク</t>
  </si>
  <si>
    <t>回収前圧力</t>
  </si>
  <si>
    <t>回収後圧力</t>
  </si>
  <si>
    <t>今回の条件</t>
  </si>
  <si>
    <t>ワーク+配管容積</t>
  </si>
  <si>
    <t>容積</t>
  </si>
  <si>
    <t>テスト圧</t>
  </si>
  <si>
    <t>ワーク側</t>
  </si>
  <si>
    <t>←捨てる分</t>
  </si>
  <si>
    <t>全容量</t>
  </si>
  <si>
    <t>合計容積</t>
  </si>
  <si>
    <t>回収タンク容積</t>
  </si>
  <si>
    <t>←使う分</t>
  </si>
  <si>
    <t>回収率</t>
  </si>
  <si>
    <t>廃棄ヘリウム</t>
  </si>
  <si>
    <t>必要処理量</t>
  </si>
  <si>
    <t>増圧器</t>
  </si>
  <si>
    <t>最高吐出圧力</t>
  </si>
  <si>
    <t>処理量</t>
  </si>
  <si>
    <t>シリンダー式
【空冷】</t>
  </si>
  <si>
    <t>レシプロ式
【水冷】</t>
  </si>
  <si>
    <t>この計算式により、ワーク内容積及び配管の合計内容積、テスト圧力、</t>
  </si>
  <si>
    <t>タクトタイムで、必要処理量を計算し、増圧器を選定します。</t>
  </si>
  <si>
    <t>選定方法：増圧器の処理量≧必要処理量の1.5～2倍</t>
  </si>
  <si>
    <r>
      <t>容積　</t>
    </r>
    <r>
      <rPr>
        <sz val="11"/>
        <rFont val="Arial"/>
        <family val="2"/>
      </rPr>
      <t>[L]</t>
    </r>
  </si>
  <si>
    <t>V × P</t>
  </si>
  <si>
    <t>V</t>
  </si>
  <si>
    <t>P</t>
  </si>
  <si>
    <r>
      <t>ワーク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配管</t>
    </r>
  </si>
  <si>
    <r>
      <t>合成</t>
    </r>
    <r>
      <rPr>
        <sz val="11"/>
        <rFont val="Arial"/>
        <family val="2"/>
      </rPr>
      <t>VP</t>
    </r>
  </si>
  <si>
    <t>MPa</t>
  </si>
  <si>
    <t>V×P</t>
  </si>
  <si>
    <t>ワークタンク</t>
  </si>
  <si>
    <t>=</t>
  </si>
  <si>
    <t>÷</t>
  </si>
  <si>
    <r>
      <t>ワーク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配管内容積</t>
    </r>
  </si>
  <si>
    <t>mL</t>
  </si>
  <si>
    <t>NL/min</t>
  </si>
  <si>
    <t>タイプ</t>
  </si>
  <si>
    <t>タイプ</t>
  </si>
  <si>
    <t>5MPa</t>
  </si>
  <si>
    <t>64NL/min</t>
  </si>
  <si>
    <r>
      <t>5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20MPa</t>
    </r>
  </si>
  <si>
    <r>
      <t>23NL/min(</t>
    </r>
    <r>
      <rPr>
        <sz val="11"/>
        <rFont val="ＭＳ Ｐゴシック"/>
        <family val="3"/>
      </rPr>
      <t>吸入圧力</t>
    </r>
    <r>
      <rPr>
        <sz val="11"/>
        <rFont val="Arial"/>
        <family val="2"/>
      </rPr>
      <t>0.5MPa)</t>
    </r>
  </si>
  <si>
    <r>
      <t>31NL/min(</t>
    </r>
    <r>
      <rPr>
        <sz val="11"/>
        <rFont val="ＭＳ Ｐゴシック"/>
        <family val="3"/>
      </rPr>
      <t>吸入圧力</t>
    </r>
    <r>
      <rPr>
        <sz val="11"/>
        <rFont val="Arial"/>
        <family val="2"/>
      </rPr>
      <t>0.7MPa)</t>
    </r>
  </si>
  <si>
    <r>
      <t>39NL/min(</t>
    </r>
    <r>
      <rPr>
        <sz val="11"/>
        <rFont val="ＭＳ Ｐゴシック"/>
        <family val="3"/>
      </rPr>
      <t>吸入圧力</t>
    </r>
    <r>
      <rPr>
        <sz val="11"/>
        <rFont val="Arial"/>
        <family val="2"/>
      </rPr>
      <t>0.9MPa)</t>
    </r>
  </si>
  <si>
    <t>15MPa</t>
  </si>
  <si>
    <t>81NL/min</t>
  </si>
  <si>
    <t>177NL/min</t>
  </si>
  <si>
    <t>257NL/min</t>
  </si>
  <si>
    <t>20MPa</t>
  </si>
  <si>
    <t>74NL/min</t>
  </si>
  <si>
    <t>163NL/min</t>
  </si>
  <si>
    <t>237NL/min</t>
  </si>
  <si>
    <t>30MPa</t>
  </si>
  <si>
    <t>68NL/min</t>
  </si>
  <si>
    <t>149NL/min</t>
  </si>
  <si>
    <t>218NL/min</t>
  </si>
  <si>
    <t>ヘリウム回収ユニット選定シート</t>
  </si>
  <si>
    <t>ヘリウム回収ユニット選定シート</t>
  </si>
  <si>
    <t>測定時間の算出</t>
  </si>
  <si>
    <r>
      <t>テスト圧以上</t>
    </r>
    <r>
      <rPr>
        <b/>
        <sz val="14"/>
        <rFont val="ＭＳ Ｐゴシック"/>
        <family val="3"/>
      </rPr>
      <t>の最高吐出圧力、</t>
    </r>
    <r>
      <rPr>
        <b/>
        <sz val="14"/>
        <color indexed="12"/>
        <rFont val="ＭＳ Ｐゴシック"/>
        <family val="3"/>
      </rPr>
      <t>必要処理量の1.5～2倍以上</t>
    </r>
    <r>
      <rPr>
        <b/>
        <sz val="14"/>
        <rFont val="ＭＳ Ｐゴシック"/>
        <family val="3"/>
      </rPr>
      <t>の処理量に対応した増圧器を選択して下さい。</t>
    </r>
  </si>
  <si>
    <t>回収タンクの選定</t>
  </si>
  <si>
    <r>
      <t>サイクルタイム(</t>
    </r>
    <r>
      <rPr>
        <b/>
        <sz val="11"/>
        <rFont val="ＭＳ Ｐゴシック"/>
        <family val="3"/>
      </rPr>
      <t>測定時間</t>
    </r>
    <r>
      <rPr>
        <sz val="11"/>
        <rFont val="ＭＳ Ｐゴシック"/>
        <family val="3"/>
      </rPr>
      <t>+40秒)</t>
    </r>
  </si>
  <si>
    <t>色部を入力してください。</t>
  </si>
  <si>
    <t>測定時間</t>
  </si>
  <si>
    <r>
      <t xml:space="preserve">seconds total for </t>
    </r>
    <r>
      <rPr>
        <sz val="12"/>
        <rFont val="ＭＳ Ｐゴシック"/>
        <family val="3"/>
      </rPr>
      <t>±</t>
    </r>
    <r>
      <rPr>
        <sz val="12"/>
        <rFont val="Arial"/>
        <family val="2"/>
      </rPr>
      <t>3%</t>
    </r>
  </si>
  <si>
    <r>
      <t xml:space="preserve">seconds total for </t>
    </r>
    <r>
      <rPr>
        <sz val="12"/>
        <rFont val="ＭＳ Ｐゴシック"/>
        <family val="3"/>
      </rPr>
      <t>±</t>
    </r>
    <r>
      <rPr>
        <sz val="12"/>
        <rFont val="Arial"/>
        <family val="2"/>
      </rPr>
      <t>6%</t>
    </r>
  </si>
  <si>
    <t>必要処理量計算</t>
  </si>
  <si>
    <t>増圧器の選定（選択方式がT-Guard時）</t>
  </si>
  <si>
    <r>
      <t>＊測定時間</t>
    </r>
    <r>
      <rPr>
        <sz val="11"/>
        <rFont val="ＭＳ Ｐゴシック"/>
        <family val="3"/>
      </rPr>
      <t>の算出は、</t>
    </r>
    <r>
      <rPr>
        <b/>
        <sz val="11"/>
        <rFont val="ＭＳ Ｐゴシック"/>
        <family val="3"/>
      </rPr>
      <t>シート2</t>
    </r>
    <r>
      <rPr>
        <sz val="11"/>
        <rFont val="ＭＳ Ｐゴシック"/>
        <family val="3"/>
      </rPr>
      <t>をご利用下さい。</t>
    </r>
  </si>
  <si>
    <t>サイクルタイム＝上記の結果+40秒</t>
  </si>
  <si>
    <t>テスト圧　[MPa]</t>
  </si>
  <si>
    <r>
      <t>s/</t>
    </r>
    <r>
      <rPr>
        <sz val="11"/>
        <rFont val="ＭＳ Ｐゴシック"/>
        <family val="3"/>
      </rPr>
      <t>個</t>
    </r>
  </si>
  <si>
    <t>株式会社フクダ</t>
  </si>
  <si>
    <t>〒176-0021東京都練馬区貫井3-16-5</t>
  </si>
  <si>
    <t>更新日：2018/10/16</t>
  </si>
  <si>
    <t>TEL 03-5848-7921</t>
  </si>
  <si>
    <t>http://www.fukuda-jp.com/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</si>
</sst>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E+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_ "/>
    <numFmt numFmtId="194" formatCode="0_ "/>
    <numFmt numFmtId="195" formatCode="0.0E+00"/>
  </numFmts>
  <fonts count="65">
    <font>
      <sz val="10"/>
      <name val="Arial"/>
      <family val="2"/>
    </font>
    <font>
      <b/>
      <sz val="20"/>
      <color indexed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4"/>
      <color indexed="12"/>
      <name val="ＭＳ Ｐゴシック"/>
      <family val="3"/>
    </font>
    <font>
      <b/>
      <i/>
      <sz val="14"/>
      <name val="ＭＳ Ｐゴシック"/>
      <family val="3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181" fontId="0" fillId="0" borderId="0" applyFill="0" applyBorder="0" applyAlignment="0" applyProtection="0"/>
    <xf numFmtId="183" fontId="0" fillId="0" borderId="0" applyFill="0" applyBorder="0" applyAlignment="0" applyProtection="0"/>
    <xf numFmtId="38" fontId="1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2" fontId="0" fillId="0" borderId="0" applyFill="0" applyBorder="0" applyAlignment="0" applyProtection="0"/>
    <xf numFmtId="0" fontId="63" fillId="31" borderId="4" applyNumberFormat="0" applyAlignment="0" applyProtection="0"/>
    <xf numFmtId="0" fontId="16" fillId="0" borderId="0">
      <alignment/>
      <protection/>
    </xf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193" fontId="1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33" borderId="22" xfId="0" applyFont="1" applyFill="1" applyBorder="1" applyAlignment="1">
      <alignment/>
    </xf>
    <xf numFmtId="193" fontId="17" fillId="0" borderId="22" xfId="0" applyNumberFormat="1" applyFont="1" applyBorder="1" applyAlignment="1">
      <alignment/>
    </xf>
    <xf numFmtId="193" fontId="17" fillId="34" borderId="22" xfId="0" applyNumberFormat="1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93" fontId="17" fillId="0" borderId="29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35" borderId="30" xfId="0" applyFont="1" applyFill="1" applyBorder="1" applyAlignment="1">
      <alignment/>
    </xf>
    <xf numFmtId="0" fontId="17" fillId="35" borderId="31" xfId="0" applyFont="1" applyFill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16" fillId="0" borderId="0" xfId="0" applyFont="1" applyAlignment="1">
      <alignment/>
    </xf>
    <xf numFmtId="194" fontId="17" fillId="0" borderId="20" xfId="0" applyNumberFormat="1" applyFont="1" applyBorder="1" applyAlignment="1">
      <alignment/>
    </xf>
    <xf numFmtId="194" fontId="16" fillId="0" borderId="0" xfId="0" applyNumberFormat="1" applyFont="1" applyBorder="1" applyAlignment="1">
      <alignment/>
    </xf>
    <xf numFmtId="194" fontId="17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/>
    </xf>
    <xf numFmtId="0" fontId="16" fillId="35" borderId="34" xfId="0" applyFont="1" applyFill="1" applyBorder="1" applyAlignment="1">
      <alignment/>
    </xf>
    <xf numFmtId="10" fontId="17" fillId="35" borderId="35" xfId="0" applyNumberFormat="1" applyFont="1" applyFill="1" applyBorder="1" applyAlignment="1">
      <alignment/>
    </xf>
    <xf numFmtId="0" fontId="16" fillId="0" borderId="32" xfId="0" applyFont="1" applyBorder="1" applyAlignment="1">
      <alignment/>
    </xf>
    <xf numFmtId="10" fontId="17" fillId="0" borderId="32" xfId="42" applyNumberFormat="1" applyFont="1" applyBorder="1" applyAlignment="1">
      <alignment vertical="center"/>
    </xf>
    <xf numFmtId="0" fontId="16" fillId="0" borderId="36" xfId="0" applyFont="1" applyBorder="1" applyAlignment="1">
      <alignment/>
    </xf>
    <xf numFmtId="10" fontId="17" fillId="36" borderId="36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37" xfId="0" applyFont="1" applyBorder="1" applyAlignment="1">
      <alignment/>
    </xf>
    <xf numFmtId="0" fontId="17" fillId="33" borderId="3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0" borderId="34" xfId="0" applyFont="1" applyBorder="1" applyAlignment="1">
      <alignment/>
    </xf>
    <xf numFmtId="0" fontId="17" fillId="36" borderId="39" xfId="0" applyFont="1" applyFill="1" applyBorder="1" applyAlignment="1">
      <alignment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22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191" fontId="6" fillId="0" borderId="0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91" fontId="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0" borderId="0" xfId="0" applyFont="1" applyAlignment="1">
      <alignment/>
    </xf>
    <xf numFmtId="0" fontId="13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0" fillId="33" borderId="0" xfId="0" applyFill="1" applyBorder="1" applyAlignment="1">
      <alignment/>
    </xf>
    <xf numFmtId="1" fontId="3" fillId="37" borderId="40" xfId="0" applyNumberFormat="1" applyFont="1" applyFill="1" applyBorder="1" applyAlignment="1" applyProtection="1">
      <alignment/>
      <protection locked="0"/>
    </xf>
    <xf numFmtId="9" fontId="5" fillId="33" borderId="0" xfId="42" applyFont="1" applyFill="1" applyBorder="1" applyAlignment="1" applyProtection="1">
      <alignment/>
      <protection locked="0"/>
    </xf>
    <xf numFmtId="11" fontId="3" fillId="37" borderId="40" xfId="0" applyNumberFormat="1" applyFont="1" applyFill="1" applyBorder="1" applyAlignment="1" applyProtection="1">
      <alignment/>
      <protection locked="0"/>
    </xf>
    <xf numFmtId="192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17" fillId="0" borderId="41" xfId="0" applyFont="1" applyBorder="1" applyAlignment="1">
      <alignment/>
    </xf>
    <xf numFmtId="0" fontId="17" fillId="33" borderId="35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6" fillId="0" borderId="0" xfId="62">
      <alignment/>
      <protection/>
    </xf>
    <xf numFmtId="0" fontId="13" fillId="0" borderId="0" xfId="43" applyFont="1" applyAlignment="1">
      <alignment/>
    </xf>
    <xf numFmtId="0" fontId="18" fillId="0" borderId="0" xfId="62" applyFont="1">
      <alignment/>
      <protection/>
    </xf>
    <xf numFmtId="0" fontId="21" fillId="0" borderId="0" xfId="62" applyFont="1">
      <alignment/>
      <protection/>
    </xf>
    <xf numFmtId="0" fontId="28" fillId="0" borderId="0" xfId="62" applyFont="1" applyFill="1" applyBorder="1" applyAlignment="1">
      <alignment horizontal="right"/>
      <protection/>
    </xf>
    <xf numFmtId="0" fontId="29" fillId="0" borderId="0" xfId="62" applyFont="1">
      <alignment/>
      <protection/>
    </xf>
    <xf numFmtId="0" fontId="29" fillId="0" borderId="0" xfId="43" applyFont="1" applyAlignment="1">
      <alignment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26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94" fontId="17" fillId="0" borderId="2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257175</xdr:colOff>
      <xdr:row>1</xdr:row>
      <xdr:rowOff>228600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3</xdr:col>
      <xdr:colOff>733425</xdr:colOff>
      <xdr:row>3</xdr:row>
      <xdr:rowOff>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kuda-jp.com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kuda-jp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tabSelected="1" zoomScale="85" zoomScaleNormal="85" zoomScalePageLayoutView="0" workbookViewId="0" topLeftCell="A1">
      <selection activeCell="B32" sqref="B32:C32"/>
    </sheetView>
  </sheetViews>
  <sheetFormatPr defaultColWidth="11.57421875" defaultRowHeight="12.75"/>
  <cols>
    <col min="1" max="1" width="11.57421875" style="33" customWidth="1"/>
    <col min="2" max="2" width="19.57421875" style="33" customWidth="1"/>
    <col min="3" max="3" width="12.57421875" style="33" customWidth="1"/>
    <col min="4" max="4" width="16.8515625" style="33" customWidth="1"/>
    <col min="5" max="5" width="16.57421875" style="33" customWidth="1"/>
    <col min="6" max="6" width="13.57421875" style="33" customWidth="1"/>
    <col min="7" max="9" width="11.57421875" style="33" customWidth="1"/>
    <col min="10" max="10" width="2.421875" style="33" customWidth="1"/>
    <col min="11" max="11" width="11.57421875" style="33" customWidth="1"/>
    <col min="12" max="12" width="2.421875" style="33" customWidth="1"/>
    <col min="13" max="16384" width="11.57421875" style="33" customWidth="1"/>
  </cols>
  <sheetData>
    <row r="1" spans="2:14" ht="20.25" customHeight="1">
      <c r="B1" s="109"/>
      <c r="C1" s="109"/>
      <c r="D1" s="112" t="s">
        <v>97</v>
      </c>
      <c r="F1" s="111" t="s">
        <v>98</v>
      </c>
      <c r="H1" s="109"/>
      <c r="I1" s="109"/>
      <c r="J1" s="109"/>
      <c r="K1" s="113" t="s">
        <v>99</v>
      </c>
      <c r="N1" s="109"/>
    </row>
    <row r="2" spans="2:14" ht="20.25" customHeight="1">
      <c r="B2" s="109"/>
      <c r="C2" s="109"/>
      <c r="D2" s="112" t="s">
        <v>100</v>
      </c>
      <c r="F2" s="110" t="s">
        <v>101</v>
      </c>
      <c r="H2" s="109"/>
      <c r="I2" s="109"/>
      <c r="J2" s="109"/>
      <c r="K2" s="109"/>
      <c r="N2" s="109"/>
    </row>
    <row r="4" ht="18" thickBot="1">
      <c r="B4" s="108" t="s">
        <v>81</v>
      </c>
    </row>
    <row r="5" spans="1:8" ht="15" thickTop="1">
      <c r="A5" s="30"/>
      <c r="C5" s="31"/>
      <c r="D5" s="31"/>
      <c r="E5" s="31"/>
      <c r="F5" s="31"/>
      <c r="G5" s="31"/>
      <c r="H5" s="32"/>
    </row>
    <row r="6" spans="1:8" ht="17.25">
      <c r="A6" s="34"/>
      <c r="B6" s="35"/>
      <c r="C6" s="129" t="s">
        <v>85</v>
      </c>
      <c r="D6" s="129"/>
      <c r="E6" s="129"/>
      <c r="F6" s="129"/>
      <c r="G6" s="35"/>
      <c r="H6" s="36"/>
    </row>
    <row r="7" spans="1:8" ht="14.25">
      <c r="A7" s="34"/>
      <c r="B7" s="35"/>
      <c r="C7" s="35"/>
      <c r="D7" s="35"/>
      <c r="E7" s="35"/>
      <c r="F7" s="35"/>
      <c r="G7" s="35"/>
      <c r="H7" s="36"/>
    </row>
    <row r="8" spans="1:8" ht="14.25">
      <c r="A8" s="34"/>
      <c r="B8" s="35"/>
      <c r="C8" s="22"/>
      <c r="D8" s="37" t="s">
        <v>20</v>
      </c>
      <c r="E8" s="35"/>
      <c r="F8" s="35"/>
      <c r="G8" s="35"/>
      <c r="H8" s="36"/>
    </row>
    <row r="9" spans="1:8" ht="14.25">
      <c r="A9" s="34"/>
      <c r="B9" s="35"/>
      <c r="C9" s="35"/>
      <c r="D9" s="35"/>
      <c r="E9" s="35"/>
      <c r="F9" s="35"/>
      <c r="G9" s="35"/>
      <c r="H9" s="36"/>
    </row>
    <row r="10" spans="1:8" ht="14.25">
      <c r="A10" s="34"/>
      <c r="B10" s="24"/>
      <c r="C10" s="38" t="s">
        <v>47</v>
      </c>
      <c r="D10" s="38" t="s">
        <v>95</v>
      </c>
      <c r="E10" s="38" t="s">
        <v>21</v>
      </c>
      <c r="F10" s="135" t="s">
        <v>48</v>
      </c>
      <c r="G10" s="35"/>
      <c r="H10" s="36"/>
    </row>
    <row r="11" spans="1:8" ht="14.25">
      <c r="A11" s="34"/>
      <c r="B11" s="35"/>
      <c r="C11" s="39" t="s">
        <v>49</v>
      </c>
      <c r="D11" s="39"/>
      <c r="E11" s="39" t="s">
        <v>50</v>
      </c>
      <c r="F11" s="136"/>
      <c r="G11" s="35"/>
      <c r="H11" s="36"/>
    </row>
    <row r="12" spans="1:8" ht="15" thickBot="1">
      <c r="A12" s="34"/>
      <c r="B12" s="38" t="s">
        <v>51</v>
      </c>
      <c r="C12" s="40">
        <v>0.1</v>
      </c>
      <c r="D12" s="40">
        <v>5</v>
      </c>
      <c r="E12" s="41">
        <f>(D12*1000000+101325)/1000000</f>
        <v>5.101325</v>
      </c>
      <c r="F12" s="42">
        <f>C12*E12</f>
        <v>0.5101325</v>
      </c>
      <c r="G12" s="37" t="s">
        <v>22</v>
      </c>
      <c r="H12" s="36"/>
    </row>
    <row r="13" spans="1:8" ht="14.25">
      <c r="A13" s="34"/>
      <c r="B13" s="38" t="s">
        <v>23</v>
      </c>
      <c r="C13" s="40">
        <v>5</v>
      </c>
      <c r="D13" s="43" t="s">
        <v>24</v>
      </c>
      <c r="E13" s="41">
        <f>(D14*1000000+101325)/1000000</f>
        <v>0.601325</v>
      </c>
      <c r="F13" s="44">
        <f>C13*E13</f>
        <v>3.006625</v>
      </c>
      <c r="G13" s="25" t="s">
        <v>25</v>
      </c>
      <c r="H13" s="36"/>
    </row>
    <row r="14" spans="1:8" ht="15" thickBot="1">
      <c r="A14" s="34"/>
      <c r="B14" s="35"/>
      <c r="C14" s="35"/>
      <c r="D14" s="40">
        <v>0.5</v>
      </c>
      <c r="E14" s="38" t="s">
        <v>52</v>
      </c>
      <c r="F14" s="44">
        <f>SUM(F12:F13)</f>
        <v>3.5167575</v>
      </c>
      <c r="G14" s="26">
        <f>F14/(C12+C13)</f>
        <v>0.6895602941176472</v>
      </c>
      <c r="H14" s="36" t="s">
        <v>53</v>
      </c>
    </row>
    <row r="15" spans="1:8" ht="14.25">
      <c r="A15" s="34"/>
      <c r="B15" s="137" t="s">
        <v>26</v>
      </c>
      <c r="C15" s="138"/>
      <c r="D15" s="35"/>
      <c r="E15" s="45"/>
      <c r="F15" s="35"/>
      <c r="G15" s="35"/>
      <c r="H15" s="36"/>
    </row>
    <row r="16" spans="1:13" ht="14.25">
      <c r="A16" s="34"/>
      <c r="B16" s="46" t="s">
        <v>27</v>
      </c>
      <c r="C16" s="47">
        <f>C12</f>
        <v>0.1</v>
      </c>
      <c r="D16" s="35"/>
      <c r="E16" s="48" t="s">
        <v>28</v>
      </c>
      <c r="F16" s="49"/>
      <c r="G16" s="35"/>
      <c r="H16" s="36"/>
      <c r="K16" s="50" t="s">
        <v>54</v>
      </c>
      <c r="M16" s="51" t="s">
        <v>55</v>
      </c>
    </row>
    <row r="17" spans="1:13" ht="14.25">
      <c r="A17" s="34"/>
      <c r="B17" s="46" t="s">
        <v>29</v>
      </c>
      <c r="C17" s="47">
        <f>D12</f>
        <v>5</v>
      </c>
      <c r="D17" s="52" t="s">
        <v>30</v>
      </c>
      <c r="E17" s="53">
        <f>C12</f>
        <v>0.1</v>
      </c>
      <c r="F17" s="42">
        <f>F14/(C12+C13)*C12</f>
        <v>0.06895602941176472</v>
      </c>
      <c r="G17" s="37" t="s">
        <v>31</v>
      </c>
      <c r="H17" s="36"/>
      <c r="I17" s="54" t="s">
        <v>31</v>
      </c>
      <c r="J17" s="33" t="s">
        <v>56</v>
      </c>
      <c r="K17" s="51" t="s">
        <v>32</v>
      </c>
      <c r="L17" s="50" t="s">
        <v>57</v>
      </c>
      <c r="M17" s="51" t="s">
        <v>33</v>
      </c>
    </row>
    <row r="18" spans="1:13" ht="14.25">
      <c r="A18" s="55"/>
      <c r="B18" s="46" t="s">
        <v>34</v>
      </c>
      <c r="C18" s="47">
        <f>C13</f>
        <v>5</v>
      </c>
      <c r="D18" s="52" t="s">
        <v>23</v>
      </c>
      <c r="E18" s="53">
        <f>C13</f>
        <v>5</v>
      </c>
      <c r="F18" s="41">
        <f>F14/(C12+C13)*C13</f>
        <v>3.447801470588236</v>
      </c>
      <c r="G18" s="56" t="s">
        <v>35</v>
      </c>
      <c r="H18" s="36"/>
      <c r="K18" s="33">
        <f>F14</f>
        <v>3.5167575</v>
      </c>
      <c r="M18" s="50">
        <f>C12+C13</f>
        <v>5.1</v>
      </c>
    </row>
    <row r="19" spans="1:8" ht="14.25">
      <c r="A19" s="34"/>
      <c r="B19" s="46" t="s">
        <v>24</v>
      </c>
      <c r="C19" s="47">
        <f>D14</f>
        <v>0.5</v>
      </c>
      <c r="D19" s="35"/>
      <c r="E19" s="35"/>
      <c r="F19" s="57"/>
      <c r="G19" s="58"/>
      <c r="H19" s="36"/>
    </row>
    <row r="20" spans="1:8" ht="15" thickBot="1">
      <c r="A20" s="34"/>
      <c r="B20" s="59" t="s">
        <v>36</v>
      </c>
      <c r="C20" s="60">
        <f>F21</f>
        <v>0.8648272176115721</v>
      </c>
      <c r="D20" s="35"/>
      <c r="E20" s="61" t="s">
        <v>37</v>
      </c>
      <c r="F20" s="62">
        <f>F17/F12</f>
        <v>0.13517278238842795</v>
      </c>
      <c r="G20" s="35"/>
      <c r="H20" s="36"/>
    </row>
    <row r="21" spans="1:8" ht="15" thickBot="1">
      <c r="A21" s="34"/>
      <c r="B21" s="35"/>
      <c r="C21" s="35"/>
      <c r="D21" s="35"/>
      <c r="E21" s="63" t="s">
        <v>36</v>
      </c>
      <c r="F21" s="64">
        <f>1-F20</f>
        <v>0.8648272176115721</v>
      </c>
      <c r="G21" s="35"/>
      <c r="H21" s="36"/>
    </row>
    <row r="22" spans="1:8" ht="14.25">
      <c r="A22" s="34"/>
      <c r="B22" s="35"/>
      <c r="C22" s="35"/>
      <c r="D22" s="35"/>
      <c r="E22" s="35"/>
      <c r="F22" s="35"/>
      <c r="G22" s="35"/>
      <c r="H22" s="36"/>
    </row>
    <row r="23" spans="1:8" ht="14.25">
      <c r="A23" s="34"/>
      <c r="B23" s="35"/>
      <c r="C23" s="35"/>
      <c r="D23" s="35"/>
      <c r="E23" s="35"/>
      <c r="F23" s="35"/>
      <c r="G23" s="35"/>
      <c r="H23" s="36"/>
    </row>
    <row r="24" spans="1:8" ht="15" thickBot="1">
      <c r="A24" s="65"/>
      <c r="B24" s="66"/>
      <c r="C24" s="66"/>
      <c r="D24" s="66"/>
      <c r="E24" s="66"/>
      <c r="F24" s="66"/>
      <c r="G24" s="66"/>
      <c r="H24" s="67"/>
    </row>
    <row r="25" spans="1:8" ht="15" thickTop="1">
      <c r="A25" s="35"/>
      <c r="B25" s="35"/>
      <c r="C25" s="35"/>
      <c r="D25" s="35"/>
      <c r="E25" s="35"/>
      <c r="F25" s="35"/>
      <c r="G25" s="35"/>
      <c r="H25" s="35"/>
    </row>
    <row r="26" spans="1:8" ht="15" thickBot="1">
      <c r="A26" s="35"/>
      <c r="B26" s="35"/>
      <c r="C26" s="35"/>
      <c r="D26" s="35"/>
      <c r="E26" s="35"/>
      <c r="F26" s="35"/>
      <c r="G26" s="35"/>
      <c r="H26" s="35"/>
    </row>
    <row r="27" spans="1:8" ht="15" thickTop="1">
      <c r="A27" s="30"/>
      <c r="B27" s="31"/>
      <c r="C27" s="139"/>
      <c r="D27" s="139"/>
      <c r="E27" s="139"/>
      <c r="F27" s="139"/>
      <c r="G27" s="31"/>
      <c r="H27" s="32"/>
    </row>
    <row r="28" spans="1:8" ht="17.25">
      <c r="A28" s="34"/>
      <c r="B28" s="35"/>
      <c r="C28" s="129" t="s">
        <v>92</v>
      </c>
      <c r="D28" s="129"/>
      <c r="E28" s="129"/>
      <c r="F28" s="129"/>
      <c r="G28" s="35"/>
      <c r="H28" s="36"/>
    </row>
    <row r="29" spans="1:8" ht="15.75" thickBot="1">
      <c r="A29" s="34"/>
      <c r="B29" s="104" t="s">
        <v>91</v>
      </c>
      <c r="C29" s="35"/>
      <c r="D29" s="35"/>
      <c r="E29" s="68"/>
      <c r="F29" s="22"/>
      <c r="G29" s="37" t="s">
        <v>20</v>
      </c>
      <c r="H29" s="36"/>
    </row>
    <row r="30" spans="1:8" ht="15" thickBot="1">
      <c r="A30" s="34"/>
      <c r="B30" s="130" t="s">
        <v>58</v>
      </c>
      <c r="C30" s="131"/>
      <c r="D30" s="69" t="s">
        <v>59</v>
      </c>
      <c r="E30" s="70">
        <v>50</v>
      </c>
      <c r="F30" s="35"/>
      <c r="G30" s="35"/>
      <c r="H30" s="36"/>
    </row>
    <row r="31" spans="1:8" ht="15" thickBot="1">
      <c r="A31" s="34"/>
      <c r="B31" s="132" t="s">
        <v>29</v>
      </c>
      <c r="C31" s="120"/>
      <c r="D31" s="53" t="s">
        <v>53</v>
      </c>
      <c r="E31" s="71">
        <v>10</v>
      </c>
      <c r="F31" s="105" t="s">
        <v>38</v>
      </c>
      <c r="G31" s="35"/>
      <c r="H31" s="36"/>
    </row>
    <row r="32" spans="1:8" ht="15" thickBot="1">
      <c r="A32" s="34"/>
      <c r="B32" s="133" t="s">
        <v>86</v>
      </c>
      <c r="C32" s="134"/>
      <c r="D32" s="106" t="s">
        <v>96</v>
      </c>
      <c r="E32" s="107">
        <v>40</v>
      </c>
      <c r="F32" s="73">
        <f>E30*E31*10*60/E32/1000</f>
        <v>7.5</v>
      </c>
      <c r="G32" s="72" t="s">
        <v>60</v>
      </c>
      <c r="H32" s="36"/>
    </row>
    <row r="33" spans="1:8" ht="14.25">
      <c r="A33" s="34"/>
      <c r="B33" s="97" t="s">
        <v>93</v>
      </c>
      <c r="C33" s="35"/>
      <c r="D33" s="35"/>
      <c r="E33" s="35"/>
      <c r="F33" s="35"/>
      <c r="G33" s="35"/>
      <c r="H33" s="36"/>
    </row>
    <row r="34" spans="1:8" ht="14.25">
      <c r="A34" s="34"/>
      <c r="B34" s="35"/>
      <c r="C34" s="35"/>
      <c r="D34" s="35"/>
      <c r="E34" s="38" t="s">
        <v>61</v>
      </c>
      <c r="F34" s="127" t="str">
        <f>IF(F32&gt;26,"レシプロ式","シリンダー式")</f>
        <v>シリンダー式</v>
      </c>
      <c r="G34" s="127"/>
      <c r="H34" s="36"/>
    </row>
    <row r="35" spans="1:8" ht="14.25">
      <c r="A35" s="74"/>
      <c r="B35" s="75"/>
      <c r="C35" s="75"/>
      <c r="D35" s="75"/>
      <c r="E35" s="75"/>
      <c r="F35" s="75"/>
      <c r="G35" s="75"/>
      <c r="H35" s="76"/>
    </row>
    <row r="36" spans="1:8" ht="14.25">
      <c r="A36" s="74"/>
      <c r="B36" s="77" t="s">
        <v>39</v>
      </c>
      <c r="C36" s="75"/>
      <c r="D36" s="75"/>
      <c r="E36" s="75"/>
      <c r="F36" s="75"/>
      <c r="G36" s="75"/>
      <c r="H36" s="76"/>
    </row>
    <row r="37" spans="1:8" ht="14.25">
      <c r="A37" s="34"/>
      <c r="B37" s="38" t="s">
        <v>40</v>
      </c>
      <c r="C37" s="128" t="s">
        <v>41</v>
      </c>
      <c r="D37" s="120"/>
      <c r="E37" s="38" t="s">
        <v>62</v>
      </c>
      <c r="F37" s="35"/>
      <c r="G37" s="35"/>
      <c r="H37" s="36"/>
    </row>
    <row r="38" spans="1:8" ht="14.25">
      <c r="A38" s="34"/>
      <c r="B38" s="78" t="s">
        <v>63</v>
      </c>
      <c r="C38" s="120" t="s">
        <v>64</v>
      </c>
      <c r="D38" s="120"/>
      <c r="E38" s="125" t="s">
        <v>42</v>
      </c>
      <c r="F38" s="79"/>
      <c r="G38" s="79"/>
      <c r="H38" s="36"/>
    </row>
    <row r="39" spans="1:8" ht="14.25">
      <c r="A39" s="34"/>
      <c r="B39" s="124" t="s">
        <v>65</v>
      </c>
      <c r="C39" s="120" t="s">
        <v>66</v>
      </c>
      <c r="D39" s="120"/>
      <c r="E39" s="126"/>
      <c r="F39" s="79"/>
      <c r="G39" s="79"/>
      <c r="H39" s="36"/>
    </row>
    <row r="40" spans="1:8" ht="14.25">
      <c r="A40" s="34"/>
      <c r="B40" s="124"/>
      <c r="C40" s="120" t="s">
        <v>67</v>
      </c>
      <c r="D40" s="120"/>
      <c r="E40" s="126"/>
      <c r="F40" s="79"/>
      <c r="G40" s="79"/>
      <c r="H40" s="36"/>
    </row>
    <row r="41" spans="1:8" ht="14.25">
      <c r="A41" s="34"/>
      <c r="B41" s="124"/>
      <c r="C41" s="120" t="s">
        <v>68</v>
      </c>
      <c r="D41" s="120"/>
      <c r="E41" s="126"/>
      <c r="F41" s="79"/>
      <c r="G41" s="79"/>
      <c r="H41" s="36"/>
    </row>
    <row r="42" spans="1:8" ht="14.25">
      <c r="A42" s="34"/>
      <c r="B42" s="124" t="s">
        <v>69</v>
      </c>
      <c r="C42" s="120" t="s">
        <v>70</v>
      </c>
      <c r="D42" s="120"/>
      <c r="E42" s="125" t="s">
        <v>43</v>
      </c>
      <c r="F42" s="79"/>
      <c r="G42" s="79"/>
      <c r="H42" s="36"/>
    </row>
    <row r="43" spans="1:8" ht="14.25">
      <c r="A43" s="34"/>
      <c r="B43" s="124"/>
      <c r="C43" s="120" t="s">
        <v>71</v>
      </c>
      <c r="D43" s="120"/>
      <c r="E43" s="126"/>
      <c r="F43" s="79"/>
      <c r="G43" s="79"/>
      <c r="H43" s="36"/>
    </row>
    <row r="44" spans="1:8" ht="14.25">
      <c r="A44" s="34"/>
      <c r="B44" s="124"/>
      <c r="C44" s="120" t="s">
        <v>72</v>
      </c>
      <c r="D44" s="120"/>
      <c r="E44" s="126"/>
      <c r="F44" s="79"/>
      <c r="G44" s="79"/>
      <c r="H44" s="36"/>
    </row>
    <row r="45" spans="1:8" ht="14.25">
      <c r="A45" s="34"/>
      <c r="B45" s="124" t="s">
        <v>73</v>
      </c>
      <c r="C45" s="120" t="s">
        <v>74</v>
      </c>
      <c r="D45" s="120"/>
      <c r="E45" s="126"/>
      <c r="F45" s="79"/>
      <c r="G45" s="79"/>
      <c r="H45" s="36"/>
    </row>
    <row r="46" spans="1:8" ht="14.25">
      <c r="A46" s="34"/>
      <c r="B46" s="124"/>
      <c r="C46" s="120" t="s">
        <v>75</v>
      </c>
      <c r="D46" s="120"/>
      <c r="E46" s="126"/>
      <c r="F46" s="79"/>
      <c r="G46" s="79"/>
      <c r="H46" s="36"/>
    </row>
    <row r="47" spans="1:8" ht="14.25">
      <c r="A47" s="34"/>
      <c r="B47" s="124"/>
      <c r="C47" s="120" t="s">
        <v>76</v>
      </c>
      <c r="D47" s="120"/>
      <c r="E47" s="126"/>
      <c r="F47" s="79"/>
      <c r="G47" s="79"/>
      <c r="H47" s="36"/>
    </row>
    <row r="48" spans="1:8" ht="14.25">
      <c r="A48" s="34"/>
      <c r="B48" s="126" t="s">
        <v>77</v>
      </c>
      <c r="C48" s="120" t="s">
        <v>78</v>
      </c>
      <c r="D48" s="120"/>
      <c r="E48" s="126"/>
      <c r="F48" s="79"/>
      <c r="G48" s="79"/>
      <c r="H48" s="36"/>
    </row>
    <row r="49" spans="1:8" ht="14.25">
      <c r="A49" s="34"/>
      <c r="B49" s="126"/>
      <c r="C49" s="120" t="s">
        <v>79</v>
      </c>
      <c r="D49" s="120"/>
      <c r="E49" s="126"/>
      <c r="F49" s="79"/>
      <c r="G49" s="79"/>
      <c r="H49" s="36"/>
    </row>
    <row r="50" spans="1:8" ht="14.25">
      <c r="A50" s="34"/>
      <c r="B50" s="126"/>
      <c r="C50" s="121" t="s">
        <v>80</v>
      </c>
      <c r="D50" s="122"/>
      <c r="E50" s="126"/>
      <c r="F50" s="79"/>
      <c r="G50" s="79"/>
      <c r="H50" s="36"/>
    </row>
    <row r="51" spans="1:8" ht="14.25">
      <c r="A51" s="34"/>
      <c r="B51" s="79"/>
      <c r="C51" s="79"/>
      <c r="D51" s="79"/>
      <c r="E51" s="79"/>
      <c r="F51" s="79"/>
      <c r="G51" s="79"/>
      <c r="H51" s="36"/>
    </row>
    <row r="52" spans="1:8" ht="14.25">
      <c r="A52" s="34"/>
      <c r="B52" s="79"/>
      <c r="C52" s="79"/>
      <c r="D52" s="79"/>
      <c r="E52" s="79"/>
      <c r="F52" s="79"/>
      <c r="G52" s="79"/>
      <c r="H52" s="36"/>
    </row>
    <row r="53" spans="1:8" ht="14.25">
      <c r="A53" s="34"/>
      <c r="B53" s="79"/>
      <c r="C53" s="79"/>
      <c r="D53" s="79"/>
      <c r="E53" s="79"/>
      <c r="F53" s="79"/>
      <c r="G53" s="79"/>
      <c r="H53" s="36"/>
    </row>
    <row r="54" spans="1:8" ht="14.25">
      <c r="A54" s="34"/>
      <c r="B54" s="123" t="s">
        <v>44</v>
      </c>
      <c r="C54" s="123"/>
      <c r="D54" s="123"/>
      <c r="E54" s="123"/>
      <c r="F54" s="123"/>
      <c r="G54" s="79"/>
      <c r="H54" s="36"/>
    </row>
    <row r="55" spans="1:8" ht="14.25">
      <c r="A55" s="34"/>
      <c r="B55" s="116" t="s">
        <v>45</v>
      </c>
      <c r="C55" s="116"/>
      <c r="D55" s="116"/>
      <c r="E55" s="116"/>
      <c r="F55" s="116"/>
      <c r="G55" s="79"/>
      <c r="H55" s="36"/>
    </row>
    <row r="56" spans="1:8" ht="14.25">
      <c r="A56" s="34"/>
      <c r="B56" s="35"/>
      <c r="C56" s="35"/>
      <c r="D56" s="35"/>
      <c r="E56" s="35"/>
      <c r="F56" s="35"/>
      <c r="G56" s="79"/>
      <c r="H56" s="36"/>
    </row>
    <row r="57" spans="1:8" ht="14.25">
      <c r="A57" s="34"/>
      <c r="B57" s="35"/>
      <c r="C57" s="35"/>
      <c r="D57" s="79"/>
      <c r="E57" s="79"/>
      <c r="F57" s="79"/>
      <c r="G57" s="79"/>
      <c r="H57" s="36"/>
    </row>
    <row r="58" spans="1:8" ht="17.25">
      <c r="A58" s="34"/>
      <c r="B58" s="117" t="s">
        <v>46</v>
      </c>
      <c r="C58" s="117"/>
      <c r="D58" s="117"/>
      <c r="E58" s="117"/>
      <c r="F58" s="117"/>
      <c r="G58" s="117"/>
      <c r="H58" s="36"/>
    </row>
    <row r="59" spans="1:8" ht="17.25" customHeight="1">
      <c r="A59" s="34"/>
      <c r="B59" s="118" t="s">
        <v>84</v>
      </c>
      <c r="C59" s="118"/>
      <c r="D59" s="118"/>
      <c r="E59" s="118"/>
      <c r="F59" s="118"/>
      <c r="G59" s="118"/>
      <c r="H59" s="36"/>
    </row>
    <row r="60" spans="1:8" ht="21" customHeight="1" thickBot="1">
      <c r="A60" s="65"/>
      <c r="B60" s="119"/>
      <c r="C60" s="119"/>
      <c r="D60" s="119"/>
      <c r="E60" s="119"/>
      <c r="F60" s="119"/>
      <c r="G60" s="119"/>
      <c r="H60" s="67"/>
    </row>
    <row r="61" spans="2:7" ht="15" thickTop="1">
      <c r="B61" s="80"/>
      <c r="C61" s="80"/>
      <c r="D61" s="80"/>
      <c r="E61" s="80"/>
      <c r="F61" s="80"/>
      <c r="G61" s="80"/>
    </row>
  </sheetData>
  <sheetProtection/>
  <mergeCells count="33">
    <mergeCell ref="C28:F28"/>
    <mergeCell ref="B30:C30"/>
    <mergeCell ref="B31:C31"/>
    <mergeCell ref="B32:C32"/>
    <mergeCell ref="C6:F6"/>
    <mergeCell ref="F10:F11"/>
    <mergeCell ref="B15:C15"/>
    <mergeCell ref="C27:F27"/>
    <mergeCell ref="B39:B41"/>
    <mergeCell ref="C39:D39"/>
    <mergeCell ref="C40:D40"/>
    <mergeCell ref="C41:D41"/>
    <mergeCell ref="F34:G34"/>
    <mergeCell ref="C37:D37"/>
    <mergeCell ref="C38:D38"/>
    <mergeCell ref="E38:E41"/>
    <mergeCell ref="B42:B44"/>
    <mergeCell ref="C42:D42"/>
    <mergeCell ref="E42:E50"/>
    <mergeCell ref="C43:D43"/>
    <mergeCell ref="C44:D44"/>
    <mergeCell ref="B45:B47"/>
    <mergeCell ref="C45:D45"/>
    <mergeCell ref="C46:D46"/>
    <mergeCell ref="C47:D47"/>
    <mergeCell ref="B48:B50"/>
    <mergeCell ref="B55:F55"/>
    <mergeCell ref="B58:G58"/>
    <mergeCell ref="B59:G60"/>
    <mergeCell ref="C48:D48"/>
    <mergeCell ref="C49:D49"/>
    <mergeCell ref="C50:D50"/>
    <mergeCell ref="B54:F54"/>
  </mergeCells>
  <hyperlinks>
    <hyperlink ref="F2" r:id="rId1" display="http://www.fukuda-jp.com/"/>
  </hyperlinks>
  <printOptions/>
  <pageMargins left="0.7875" right="0.7875" top="1.025" bottom="1.025" header="0.7875" footer="0.7875"/>
  <pageSetup horizontalDpi="300" verticalDpi="300" orientation="portrait" paperSize="9" scale="56" r:id="rId5"/>
  <headerFooter alignWithMargins="0">
    <oddHeader>&amp;C&amp;A</oddHeader>
    <oddFooter>&amp;CSeite &amp;P</oddFooter>
  </headerFooter>
  <drawing r:id="rId4"/>
  <legacyDrawing r:id="rId3"/>
  <oleObjects>
    <oleObject progId="Equation.3" shapeId="21798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N36"/>
  <sheetViews>
    <sheetView view="pageBreakPreview" zoomScaleSheetLayoutView="100" zoomScalePageLayoutView="0" workbookViewId="0" topLeftCell="A1">
      <selection activeCell="F6" sqref="F6"/>
    </sheetView>
  </sheetViews>
  <sheetFormatPr defaultColWidth="11.57421875" defaultRowHeight="12.75"/>
  <cols>
    <col min="1" max="1" width="2.7109375" style="0" customWidth="1"/>
    <col min="2" max="2" width="6.00390625" style="0" customWidth="1"/>
    <col min="3" max="3" width="16.00390625" style="0" customWidth="1"/>
    <col min="4" max="4" width="27.421875" style="0" customWidth="1"/>
    <col min="5" max="5" width="4.00390625" style="0" customWidth="1"/>
    <col min="6" max="6" width="12.140625" style="0" customWidth="1"/>
    <col min="7" max="8" width="11.57421875" style="0" customWidth="1"/>
    <col min="9" max="9" width="6.28125" style="0" customWidth="1"/>
    <col min="10" max="11" width="11.57421875" style="0" customWidth="1"/>
  </cols>
  <sheetData>
    <row r="1" ht="12" customHeight="1">
      <c r="K1" s="113" t="s">
        <v>99</v>
      </c>
    </row>
    <row r="2" spans="2:14" s="33" customFormat="1" ht="14.25">
      <c r="B2" s="109"/>
      <c r="C2" s="109"/>
      <c r="E2" s="114" t="s">
        <v>97</v>
      </c>
      <c r="H2" s="114" t="s">
        <v>98</v>
      </c>
      <c r="I2" s="109"/>
      <c r="J2" s="109"/>
      <c r="N2" s="109"/>
    </row>
    <row r="3" spans="2:14" s="33" customFormat="1" ht="14.25">
      <c r="B3" s="109"/>
      <c r="C3" s="109"/>
      <c r="E3" s="114" t="s">
        <v>100</v>
      </c>
      <c r="H3" s="115" t="s">
        <v>101</v>
      </c>
      <c r="I3" s="109"/>
      <c r="J3" s="109"/>
      <c r="K3" s="109"/>
      <c r="N3" s="109"/>
    </row>
    <row r="4" s="33" customFormat="1" ht="14.25"/>
    <row r="5" spans="2:3" ht="27" thickBot="1">
      <c r="B5" s="1"/>
      <c r="C5" s="95" t="s">
        <v>82</v>
      </c>
    </row>
    <row r="6" spans="2:10" ht="27" thickTop="1">
      <c r="B6" s="81"/>
      <c r="C6" s="18"/>
      <c r="D6" s="96" t="s">
        <v>83</v>
      </c>
      <c r="E6" s="18"/>
      <c r="F6" s="18"/>
      <c r="G6" s="18"/>
      <c r="H6" s="18"/>
      <c r="I6" s="18"/>
      <c r="J6" s="19"/>
    </row>
    <row r="7" spans="2:10" ht="26.25">
      <c r="B7" s="82"/>
      <c r="C7" s="7"/>
      <c r="D7" s="7"/>
      <c r="E7" s="7"/>
      <c r="F7" s="7"/>
      <c r="G7" s="7"/>
      <c r="H7" s="7"/>
      <c r="I7" s="7"/>
      <c r="J7" s="21"/>
    </row>
    <row r="8" spans="2:10" ht="18">
      <c r="B8" s="83"/>
      <c r="C8" s="98"/>
      <c r="D8" s="23" t="s">
        <v>87</v>
      </c>
      <c r="E8" s="7"/>
      <c r="F8" s="7"/>
      <c r="G8" s="7"/>
      <c r="H8" s="7"/>
      <c r="I8" s="7"/>
      <c r="J8" s="21"/>
    </row>
    <row r="9" spans="2:10" ht="17.25">
      <c r="B9" s="84"/>
      <c r="C9" s="7"/>
      <c r="D9" s="7"/>
      <c r="E9" s="7"/>
      <c r="F9" s="7"/>
      <c r="G9" s="7"/>
      <c r="H9" s="7"/>
      <c r="I9" s="7"/>
      <c r="J9" s="21"/>
    </row>
    <row r="10" spans="2:10" ht="12.75">
      <c r="B10" s="20"/>
      <c r="C10" s="85" t="s">
        <v>7</v>
      </c>
      <c r="D10" s="7" t="s">
        <v>19</v>
      </c>
      <c r="E10" s="2"/>
      <c r="F10" s="3"/>
      <c r="G10" s="3"/>
      <c r="H10" s="3"/>
      <c r="I10" s="4"/>
      <c r="J10" s="21"/>
    </row>
    <row r="11" spans="2:10" ht="19.5">
      <c r="B11" s="20"/>
      <c r="C11" s="99">
        <v>2000</v>
      </c>
      <c r="D11" s="86" t="s">
        <v>16</v>
      </c>
      <c r="E11" s="5"/>
      <c r="F11" s="7"/>
      <c r="G11" s="16"/>
      <c r="H11" s="7"/>
      <c r="I11" s="6"/>
      <c r="J11" s="21"/>
    </row>
    <row r="12" spans="2:10" ht="16.5" customHeight="1">
      <c r="B12" s="87"/>
      <c r="C12" s="100">
        <v>1</v>
      </c>
      <c r="D12" s="86" t="s">
        <v>17</v>
      </c>
      <c r="E12" s="5"/>
      <c r="F12" s="140"/>
      <c r="G12" s="141"/>
      <c r="H12" s="141"/>
      <c r="I12" s="6"/>
      <c r="J12" s="21"/>
    </row>
    <row r="13" spans="2:10" ht="12.75">
      <c r="B13" s="20"/>
      <c r="C13" s="88" t="s">
        <v>0</v>
      </c>
      <c r="D13" s="23" t="s">
        <v>18</v>
      </c>
      <c r="E13" s="5"/>
      <c r="F13" s="7"/>
      <c r="G13" s="7"/>
      <c r="H13" s="7"/>
      <c r="I13" s="6"/>
      <c r="J13" s="21"/>
    </row>
    <row r="14" spans="2:10" ht="18.75">
      <c r="B14" s="20"/>
      <c r="C14" s="101">
        <v>0.0005</v>
      </c>
      <c r="D14" s="86" t="s">
        <v>1</v>
      </c>
      <c r="E14" s="5"/>
      <c r="F14" s="147">
        <f>IF(F32&gt;300,"WARNING: Maximum time is 300 seconds!","")</f>
      </c>
      <c r="G14" s="148"/>
      <c r="H14" s="148"/>
      <c r="I14" s="149"/>
      <c r="J14" s="21"/>
    </row>
    <row r="15" spans="2:10" ht="18" customHeight="1">
      <c r="B15" s="20"/>
      <c r="C15" s="89">
        <f>C14*60</f>
        <v>0.03</v>
      </c>
      <c r="D15" s="86" t="s">
        <v>14</v>
      </c>
      <c r="E15" s="5"/>
      <c r="F15" s="147">
        <f>IF(F32&gt;40,"WARNING: Chamber must be vacuum tight!","")</f>
      </c>
      <c r="G15" s="148"/>
      <c r="H15" s="148"/>
      <c r="I15" s="149"/>
      <c r="J15" s="21"/>
    </row>
    <row r="16" spans="2:10" ht="12.75" hidden="1">
      <c r="B16" s="20"/>
      <c r="C16" s="7"/>
      <c r="D16" s="7"/>
      <c r="E16" s="5"/>
      <c r="F16" s="11">
        <f>C14*F18/4</f>
        <v>1.9375E-11</v>
      </c>
      <c r="G16" s="7" t="s">
        <v>2</v>
      </c>
      <c r="H16" s="7"/>
      <c r="I16" s="6"/>
      <c r="J16" s="21"/>
    </row>
    <row r="17" spans="2:10" ht="12.75" hidden="1">
      <c r="B17" s="20"/>
      <c r="C17" s="7"/>
      <c r="D17" s="7"/>
      <c r="E17" s="5"/>
      <c r="F17" s="7">
        <f>F16/0.00000000002</f>
        <v>0.9687500000000001</v>
      </c>
      <c r="G17" s="7" t="s">
        <v>3</v>
      </c>
      <c r="H17" s="7"/>
      <c r="I17" s="6"/>
      <c r="J17" s="21"/>
    </row>
    <row r="18" spans="2:10" ht="12.75" hidden="1">
      <c r="B18" s="20"/>
      <c r="C18" s="7"/>
      <c r="D18" s="7"/>
      <c r="E18" s="5"/>
      <c r="F18" s="11">
        <v>1.55E-07</v>
      </c>
      <c r="G18" s="7" t="s">
        <v>4</v>
      </c>
      <c r="H18" s="7"/>
      <c r="I18" s="6"/>
      <c r="J18" s="21"/>
    </row>
    <row r="19" spans="2:10" ht="12.75" hidden="1">
      <c r="B19" s="20"/>
      <c r="C19" s="7"/>
      <c r="D19" s="7"/>
      <c r="E19" s="5"/>
      <c r="F19" s="7"/>
      <c r="G19" s="7"/>
      <c r="H19" s="7"/>
      <c r="I19" s="6"/>
      <c r="J19" s="21"/>
    </row>
    <row r="20" spans="2:10" ht="12.75" hidden="1">
      <c r="B20" s="20"/>
      <c r="C20" s="7"/>
      <c r="D20" s="7"/>
      <c r="E20" s="5"/>
      <c r="F20" s="12">
        <f>MAX(C11/C12/1000/F17,5.5)</f>
        <v>5.5</v>
      </c>
      <c r="G20" s="7" t="s">
        <v>6</v>
      </c>
      <c r="H20" s="7"/>
      <c r="I20" s="6"/>
      <c r="J20" s="21"/>
    </row>
    <row r="21" spans="2:10" ht="12.75" hidden="1">
      <c r="B21" s="20"/>
      <c r="C21" s="7"/>
      <c r="D21" s="7"/>
      <c r="E21" s="5"/>
      <c r="F21" s="12">
        <f>MAX(C11/C12/1000/F17*0.5,5.5)</f>
        <v>5.5</v>
      </c>
      <c r="G21" s="7" t="s">
        <v>13</v>
      </c>
      <c r="H21" s="7"/>
      <c r="I21" s="6"/>
      <c r="J21" s="21"/>
    </row>
    <row r="22" spans="2:10" ht="12.75" hidden="1">
      <c r="B22" s="20"/>
      <c r="C22" s="7"/>
      <c r="D22" s="7"/>
      <c r="E22" s="85" t="s">
        <v>5</v>
      </c>
      <c r="F22" s="12">
        <v>4</v>
      </c>
      <c r="G22" s="7" t="s">
        <v>9</v>
      </c>
      <c r="H22" s="7"/>
      <c r="I22" s="6"/>
      <c r="J22" s="21"/>
    </row>
    <row r="23" spans="2:10" ht="12.75" hidden="1">
      <c r="B23" s="20"/>
      <c r="C23" s="7"/>
      <c r="D23" s="7"/>
      <c r="E23" s="85" t="s">
        <v>5</v>
      </c>
      <c r="F23" s="12">
        <v>0</v>
      </c>
      <c r="G23" s="14"/>
      <c r="H23" s="7"/>
      <c r="I23" s="6"/>
      <c r="J23" s="21"/>
    </row>
    <row r="24" spans="2:10" ht="12.75" hidden="1">
      <c r="B24" s="20"/>
      <c r="C24" s="7"/>
      <c r="D24" s="7"/>
      <c r="E24" s="13" t="s">
        <v>5</v>
      </c>
      <c r="F24" s="12">
        <f>MAX(MIN((F20-5.5)/10,2),0)</f>
        <v>0</v>
      </c>
      <c r="G24" s="14" t="s">
        <v>10</v>
      </c>
      <c r="H24" s="7"/>
      <c r="I24" s="6"/>
      <c r="J24" s="21"/>
    </row>
    <row r="25" spans="2:10" ht="12.75" hidden="1">
      <c r="B25" s="20"/>
      <c r="C25" s="7"/>
      <c r="D25" s="7"/>
      <c r="E25" s="15" t="s">
        <v>5</v>
      </c>
      <c r="F25" s="12">
        <v>1.5</v>
      </c>
      <c r="G25" s="14" t="s">
        <v>8</v>
      </c>
      <c r="H25" s="7"/>
      <c r="I25" s="6"/>
      <c r="J25" s="21"/>
    </row>
    <row r="26" spans="2:10" ht="12.75" hidden="1">
      <c r="B26" s="20"/>
      <c r="C26" s="7"/>
      <c r="D26" s="7"/>
      <c r="E26" s="15" t="s">
        <v>11</v>
      </c>
      <c r="F26" s="12">
        <f>SUM(F22:F24)</f>
        <v>4</v>
      </c>
      <c r="G26" s="14" t="s">
        <v>12</v>
      </c>
      <c r="H26" s="7"/>
      <c r="I26" s="6"/>
      <c r="J26" s="21"/>
    </row>
    <row r="27" spans="2:10" ht="12.75" hidden="1">
      <c r="B27" s="20"/>
      <c r="C27" s="7"/>
      <c r="D27" s="7"/>
      <c r="E27" s="5"/>
      <c r="F27" s="7"/>
      <c r="G27" s="7"/>
      <c r="H27" s="7"/>
      <c r="I27" s="6"/>
      <c r="J27" s="21"/>
    </row>
    <row r="28" spans="2:10" ht="12.75" hidden="1">
      <c r="B28" s="20"/>
      <c r="C28" s="7"/>
      <c r="D28" s="7"/>
      <c r="E28" s="5"/>
      <c r="F28" s="7"/>
      <c r="G28" s="7"/>
      <c r="H28" s="7"/>
      <c r="I28" s="6"/>
      <c r="J28" s="21"/>
    </row>
    <row r="29" spans="2:10" ht="12.75" hidden="1">
      <c r="B29" s="20"/>
      <c r="C29" s="7"/>
      <c r="D29" s="7"/>
      <c r="E29" s="5"/>
      <c r="F29" s="7"/>
      <c r="G29" s="7"/>
      <c r="H29" s="7"/>
      <c r="I29" s="6"/>
      <c r="J29" s="21"/>
    </row>
    <row r="30" spans="2:10" ht="25.5" customHeight="1">
      <c r="B30" s="20"/>
      <c r="C30" s="90">
        <f>C14/10</f>
        <v>5E-05</v>
      </c>
      <c r="D30" s="91" t="s">
        <v>15</v>
      </c>
      <c r="E30" s="5"/>
      <c r="F30" s="142">
        <f>IF(C14/C11*C12&gt;0.000001,"WARNING: Gross only measurement! Use bigger chamber or diluted helium!","")</f>
      </c>
      <c r="G30" s="143"/>
      <c r="H30" s="143"/>
      <c r="I30" s="144"/>
      <c r="J30" s="21"/>
    </row>
    <row r="31" spans="2:10" ht="23.25" customHeight="1">
      <c r="B31" s="20"/>
      <c r="C31" s="93"/>
      <c r="D31" s="94"/>
      <c r="E31" s="5"/>
      <c r="F31" s="145" t="s">
        <v>88</v>
      </c>
      <c r="G31" s="146"/>
      <c r="H31" s="92"/>
      <c r="I31" s="17"/>
      <c r="J31" s="21"/>
    </row>
    <row r="32" spans="2:10" ht="15.75">
      <c r="B32" s="20"/>
      <c r="C32" s="7"/>
      <c r="D32" s="7"/>
      <c r="E32" s="5"/>
      <c r="F32" s="102">
        <f>IF(C14/C11*C12&gt;0.000001,40,F20+F22+F23+F24+F25)</f>
        <v>11</v>
      </c>
      <c r="G32" s="103" t="s">
        <v>89</v>
      </c>
      <c r="H32" s="103"/>
      <c r="I32" s="6"/>
      <c r="J32" s="21"/>
    </row>
    <row r="33" spans="2:10" ht="15.75">
      <c r="B33" s="20"/>
      <c r="C33" s="7"/>
      <c r="D33" s="7"/>
      <c r="E33" s="5"/>
      <c r="F33" s="102">
        <f>IF(C14/C11*C12&gt;0.000001,"",F21+F22+F23+F24+F25)</f>
        <v>11</v>
      </c>
      <c r="G33" s="103" t="s">
        <v>90</v>
      </c>
      <c r="H33" s="103"/>
      <c r="I33" s="6"/>
      <c r="J33" s="21"/>
    </row>
    <row r="34" spans="2:10" ht="12.75">
      <c r="B34" s="20"/>
      <c r="C34" s="7"/>
      <c r="D34" s="7"/>
      <c r="E34" s="8"/>
      <c r="F34" s="9"/>
      <c r="G34" s="9"/>
      <c r="H34" s="9"/>
      <c r="I34" s="10"/>
      <c r="J34" s="21"/>
    </row>
    <row r="35" spans="2:10" ht="12.75">
      <c r="B35" s="20"/>
      <c r="C35" s="7"/>
      <c r="D35" s="7"/>
      <c r="E35" s="7"/>
      <c r="F35" s="23" t="s">
        <v>94</v>
      </c>
      <c r="G35" s="7"/>
      <c r="H35" s="7"/>
      <c r="I35" s="7"/>
      <c r="J35" s="21"/>
    </row>
    <row r="36" spans="2:10" ht="13.5" thickBot="1">
      <c r="B36" s="27"/>
      <c r="C36" s="28"/>
      <c r="D36" s="28"/>
      <c r="E36" s="28"/>
      <c r="F36" s="28"/>
      <c r="G36" s="28"/>
      <c r="H36" s="28"/>
      <c r="I36" s="28"/>
      <c r="J36" s="29"/>
    </row>
    <row r="37" ht="13.5" thickTop="1"/>
  </sheetData>
  <sheetProtection selectLockedCells="1"/>
  <mergeCells count="5">
    <mergeCell ref="F12:H12"/>
    <mergeCell ref="F30:I30"/>
    <mergeCell ref="F31:G31"/>
    <mergeCell ref="F15:I15"/>
    <mergeCell ref="F14:I14"/>
  </mergeCells>
  <hyperlinks>
    <hyperlink ref="H3" r:id="rId1" display="http://www.fukuda-jp.com/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 r:id="rId3"/>
  <headerFooter alignWithMargins="0"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y-matsui</cp:lastModifiedBy>
  <cp:lastPrinted>2018-10-16T05:24:32Z</cp:lastPrinted>
  <dcterms:created xsi:type="dcterms:W3CDTF">2009-04-02T11:58:14Z</dcterms:created>
  <dcterms:modified xsi:type="dcterms:W3CDTF">2018-10-16T05:34:16Z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